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Calculator (1.6mm)" sheetId="1" r:id="rId1"/>
    <sheet name="Calculator (1.0mm)" sheetId="2" r:id="rId2"/>
    <sheet name="Calculator (compare)" sheetId="3" r:id="rId3"/>
    <sheet name="Example 14.1" sheetId="4" r:id="rId4"/>
    <sheet name="50 ohm microstrip" sheetId="5" r:id="rId5"/>
  </sheets>
  <definedNames/>
  <calcPr fullCalcOnLoad="1"/>
</workbook>
</file>

<file path=xl/sharedStrings.xml><?xml version="1.0" encoding="utf-8"?>
<sst xmlns="http://schemas.openxmlformats.org/spreadsheetml/2006/main" count="179" uniqueCount="47">
  <si>
    <t>Calculator for Patch Antenna Dimensions</t>
  </si>
  <si>
    <r>
      <rPr>
        <sz val="10"/>
        <rFont val="Arial"/>
        <family val="2"/>
      </rPr>
      <t>based on Antenna Theory: Analysis and Design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Edition, pp 816-820, equations 14-1 to 14-7</t>
    </r>
  </si>
  <si>
    <t>Values for user to edit</t>
  </si>
  <si>
    <t>output values</t>
  </si>
  <si>
    <t>In general, the length of a patch antenna controls resonant frequency</t>
  </si>
  <si>
    <t>and width controls bandwidth</t>
  </si>
  <si>
    <t>Parameter name</t>
  </si>
  <si>
    <t>Symbol</t>
  </si>
  <si>
    <t>value</t>
  </si>
  <si>
    <t>units</t>
  </si>
  <si>
    <t>Inputs</t>
  </si>
  <si>
    <t>Dielectric Constant (relative)</t>
  </si>
  <si>
    <t xml:space="preserve">ε_r = </t>
  </si>
  <si>
    <t>F/m</t>
  </si>
  <si>
    <t>Dielectric Height</t>
  </si>
  <si>
    <t xml:space="preserve">h = </t>
  </si>
  <si>
    <t>mm</t>
  </si>
  <si>
    <t>m</t>
  </si>
  <si>
    <t>Frequency</t>
  </si>
  <si>
    <t xml:space="preserve">f = </t>
  </si>
  <si>
    <t>GHz</t>
  </si>
  <si>
    <t>Hz</t>
  </si>
  <si>
    <t>speed of light</t>
  </si>
  <si>
    <t xml:space="preserve">c = </t>
  </si>
  <si>
    <t>m/s</t>
  </si>
  <si>
    <t>Outputs</t>
  </si>
  <si>
    <t>Width</t>
  </si>
  <si>
    <t xml:space="preserve">W = </t>
  </si>
  <si>
    <t>Effective Dielectric Constant</t>
  </si>
  <si>
    <t xml:space="preserve">ε_eff (relative) = </t>
  </si>
  <si>
    <t>Effective length</t>
  </si>
  <si>
    <t xml:space="preserve">L_eff = </t>
  </si>
  <si>
    <t>Length extension</t>
  </si>
  <si>
    <t xml:space="preserve">ΔL = </t>
  </si>
  <si>
    <t>Length</t>
  </si>
  <si>
    <t xml:space="preserve">L = </t>
  </si>
  <si>
    <t>#1</t>
  </si>
  <si>
    <t>#2</t>
  </si>
  <si>
    <t>#3</t>
  </si>
  <si>
    <t>#4</t>
  </si>
  <si>
    <t>#5</t>
  </si>
  <si>
    <t>#6</t>
  </si>
  <si>
    <t>Patch Antenna Dimensions Calculator</t>
  </si>
  <si>
    <t xml:space="preserve">These inputs are from Example 14.1 from </t>
  </si>
  <si>
    <r>
      <rPr>
        <sz val="10"/>
        <rFont val="Arial"/>
        <family val="2"/>
      </rPr>
      <t>Antenna Theory: Analysis and Design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Edition</t>
    </r>
  </si>
  <si>
    <t>The outputs agree with the example’s answers</t>
  </si>
  <si>
    <t>Units = mm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</si>
</sst>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E+00"/>
    <numFmt numFmtId="166" formatCode="0.0000"/>
    <numFmt numFmtId="167" formatCode="0.000"/>
    <numFmt numFmtId="168" formatCode="0.00000"/>
    <numFmt numFmtId="169" formatCode="0.0"/>
  </numFmts>
  <fonts count="12">
    <font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5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2" fillId="2" borderId="1" applyNumberFormat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3" borderId="0" applyNumberFormat="0" applyBorder="0" applyAlignment="0" applyProtection="0"/>
    <xf numFmtId="164" fontId="6" fillId="2" borderId="0" applyNumberFormat="0" applyBorder="0" applyAlignment="0" applyProtection="0"/>
    <xf numFmtId="164" fontId="7" fillId="4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5" borderId="0" applyNumberFormat="0" applyBorder="0" applyAlignment="0" applyProtection="0"/>
    <xf numFmtId="164" fontId="1" fillId="0" borderId="0" applyNumberFormat="0" applyFill="0" applyBorder="0" applyAlignment="0" applyProtection="0"/>
    <xf numFmtId="164" fontId="8" fillId="6" borderId="0" applyNumberFormat="0" applyBorder="0" applyAlignment="0" applyProtection="0"/>
    <xf numFmtId="164" fontId="8" fillId="7" borderId="0" applyNumberFormat="0" applyBorder="0" applyAlignment="0" applyProtection="0"/>
    <xf numFmtId="164" fontId="1" fillId="8" borderId="0" applyNumberFormat="0" applyBorder="0" applyAlignment="0" applyProtection="0"/>
  </cellStyleXfs>
  <cellXfs count="23">
    <xf numFmtId="164" fontId="0" fillId="0" borderId="0" xfId="0" applyAlignment="1">
      <alignment/>
    </xf>
    <xf numFmtId="164" fontId="9" fillId="0" borderId="0" xfId="0" applyFont="1" applyAlignment="1">
      <alignment/>
    </xf>
    <xf numFmtId="164" fontId="0" fillId="0" borderId="0" xfId="0" applyFont="1" applyAlignment="1">
      <alignment/>
    </xf>
    <xf numFmtId="164" fontId="0" fillId="9" borderId="0" xfId="0" applyFont="1" applyFill="1" applyAlignment="1">
      <alignment horizontal="center" vertical="center"/>
    </xf>
    <xf numFmtId="164" fontId="0" fillId="10" borderId="0" xfId="0" applyFont="1" applyFill="1" applyAlignment="1">
      <alignment horizontal="center" vertical="center"/>
    </xf>
    <xf numFmtId="164" fontId="0" fillId="0" borderId="0" xfId="0" applyFont="1" applyAlignment="1">
      <alignment horizontal="center"/>
    </xf>
    <xf numFmtId="164" fontId="11" fillId="11" borderId="0" xfId="0" applyFont="1" applyFill="1" applyAlignment="1">
      <alignment horizontal="left" vertical="center"/>
    </xf>
    <xf numFmtId="164" fontId="0" fillId="0" borderId="0" xfId="0" applyFont="1" applyAlignment="1">
      <alignment/>
    </xf>
    <xf numFmtId="164" fontId="0" fillId="9" borderId="2" xfId="0" applyFill="1" applyBorder="1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left" vertical="center"/>
    </xf>
    <xf numFmtId="164" fontId="0" fillId="0" borderId="0" xfId="0" applyFont="1" applyAlignment="1">
      <alignment horizontal="left" vertical="center"/>
    </xf>
    <xf numFmtId="165" fontId="0" fillId="8" borderId="2" xfId="0" applyNumberFormat="1" applyFill="1" applyBorder="1" applyAlignment="1">
      <alignment/>
    </xf>
    <xf numFmtId="164" fontId="0" fillId="9" borderId="2" xfId="0" applyNumberFormat="1" applyFill="1" applyBorder="1" applyAlignment="1">
      <alignment/>
    </xf>
    <xf numFmtId="166" fontId="0" fillId="8" borderId="2" xfId="0" applyNumberFormat="1" applyFill="1" applyBorder="1" applyAlignment="1">
      <alignment/>
    </xf>
    <xf numFmtId="167" fontId="0" fillId="10" borderId="2" xfId="0" applyNumberFormat="1" applyFill="1" applyBorder="1" applyAlignment="1">
      <alignment/>
    </xf>
    <xf numFmtId="167" fontId="0" fillId="8" borderId="2" xfId="0" applyNumberFormat="1" applyFill="1" applyBorder="1" applyAlignment="1">
      <alignment/>
    </xf>
    <xf numFmtId="168" fontId="0" fillId="8" borderId="2" xfId="0" applyNumberFormat="1" applyFill="1" applyBorder="1" applyAlignment="1">
      <alignment/>
    </xf>
    <xf numFmtId="169" fontId="0" fillId="9" borderId="2" xfId="0" applyNumberFormat="1" applyFill="1" applyBorder="1" applyAlignment="1">
      <alignment/>
    </xf>
    <xf numFmtId="166" fontId="0" fillId="8" borderId="0" xfId="0" applyNumberFormat="1" applyFill="1" applyAlignment="1">
      <alignment/>
    </xf>
    <xf numFmtId="167" fontId="0" fillId="10" borderId="0" xfId="0" applyNumberFormat="1" applyFill="1" applyAlignment="1">
      <alignment/>
    </xf>
    <xf numFmtId="167" fontId="0" fillId="8" borderId="0" xfId="0" applyNumberFormat="1" applyFill="1" applyAlignment="1">
      <alignment/>
    </xf>
    <xf numFmtId="168" fontId="0" fillId="8" borderId="0" xfId="0" applyNumberFormat="1" applyFill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7A19A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43C33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</xdr:row>
      <xdr:rowOff>76200</xdr:rowOff>
    </xdr:from>
    <xdr:to>
      <xdr:col>1</xdr:col>
      <xdr:colOff>695325</xdr:colOff>
      <xdr:row>12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2314575" cy="1638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</xdr:row>
      <xdr:rowOff>76200</xdr:rowOff>
    </xdr:from>
    <xdr:to>
      <xdr:col>1</xdr:col>
      <xdr:colOff>695325</xdr:colOff>
      <xdr:row>12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2314575" cy="1638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</xdr:row>
      <xdr:rowOff>76200</xdr:rowOff>
    </xdr:from>
    <xdr:to>
      <xdr:col>1</xdr:col>
      <xdr:colOff>695325</xdr:colOff>
      <xdr:row>12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2314575" cy="1638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85725</xdr:rowOff>
    </xdr:from>
    <xdr:to>
      <xdr:col>1</xdr:col>
      <xdr:colOff>695325</xdr:colOff>
      <xdr:row>11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2314575" cy="1657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8</xdr:col>
      <xdr:colOff>266700</xdr:colOff>
      <xdr:row>25</xdr:row>
      <xdr:rowOff>85725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38900" cy="413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9</xdr:col>
      <xdr:colOff>0</xdr:colOff>
      <xdr:row>0</xdr:row>
      <xdr:rowOff>0</xdr:rowOff>
    </xdr:from>
    <xdr:to>
      <xdr:col>17</xdr:col>
      <xdr:colOff>276225</xdr:colOff>
      <xdr:row>25</xdr:row>
      <xdr:rowOff>85725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0"/>
          <a:ext cx="6448425" cy="413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E22" sqref="E22"/>
    </sheetView>
  </sheetViews>
  <sheetFormatPr defaultColWidth="10.28125" defaultRowHeight="12.75"/>
  <cols>
    <col min="1" max="2" width="24.28125" style="0" customWidth="1"/>
    <col min="3" max="16384" width="11.57421875" style="0" customWidth="1"/>
  </cols>
  <sheetData>
    <row r="1" ht="18.75">
      <c r="A1" s="1" t="s">
        <v>0</v>
      </c>
    </row>
    <row r="2" ht="14.25">
      <c r="A2" s="2" t="s">
        <v>1</v>
      </c>
    </row>
    <row r="4" spans="4:5" ht="12.75">
      <c r="D4" s="3" t="s">
        <v>2</v>
      </c>
      <c r="E4" s="3"/>
    </row>
    <row r="5" spans="4:5" ht="12.75">
      <c r="D5" s="4" t="s">
        <v>3</v>
      </c>
      <c r="E5" s="4"/>
    </row>
    <row r="7" ht="12.75">
      <c r="D7" t="s">
        <v>4</v>
      </c>
    </row>
    <row r="8" ht="12.75">
      <c r="D8" t="s">
        <v>5</v>
      </c>
    </row>
    <row r="16" spans="1:4" ht="12.75">
      <c r="A16" t="s">
        <v>6</v>
      </c>
      <c r="B16" t="s">
        <v>7</v>
      </c>
      <c r="C16" s="5" t="s">
        <v>8</v>
      </c>
      <c r="D16" s="5" t="s">
        <v>9</v>
      </c>
    </row>
    <row r="17" spans="1:4" ht="12.75">
      <c r="A17" s="6" t="s">
        <v>10</v>
      </c>
      <c r="B17" s="6"/>
      <c r="C17" s="6"/>
      <c r="D17" s="6"/>
    </row>
    <row r="18" spans="1:4" ht="12.75">
      <c r="A18" t="s">
        <v>11</v>
      </c>
      <c r="B18" s="7" t="s">
        <v>12</v>
      </c>
      <c r="C18" s="8">
        <v>4.7</v>
      </c>
      <c r="D18" s="9" t="s">
        <v>13</v>
      </c>
    </row>
    <row r="19" spans="1:4" ht="12.75">
      <c r="A19" s="10" t="s">
        <v>14</v>
      </c>
      <c r="B19" s="11" t="s">
        <v>15</v>
      </c>
      <c r="C19" s="8">
        <v>1.6</v>
      </c>
      <c r="D19" s="9" t="s">
        <v>16</v>
      </c>
    </row>
    <row r="20" spans="1:4" ht="12.75">
      <c r="A20" s="10"/>
      <c r="B20" s="10"/>
      <c r="C20" s="12">
        <f>C19/1000</f>
        <v>0.0016</v>
      </c>
      <c r="D20" s="5" t="s">
        <v>17</v>
      </c>
    </row>
    <row r="21" spans="1:4" ht="12.75">
      <c r="A21" s="10" t="s">
        <v>18</v>
      </c>
      <c r="B21" s="10" t="s">
        <v>19</v>
      </c>
      <c r="C21" s="13">
        <v>2.44</v>
      </c>
      <c r="D21" s="5" t="s">
        <v>20</v>
      </c>
    </row>
    <row r="22" spans="1:4" ht="12.75">
      <c r="A22" s="10"/>
      <c r="B22" s="10"/>
      <c r="C22" s="12">
        <f>C21*1000000000</f>
        <v>2440000000</v>
      </c>
      <c r="D22" s="5" t="s">
        <v>21</v>
      </c>
    </row>
    <row r="23" spans="1:4" ht="12.75">
      <c r="A23" t="s">
        <v>22</v>
      </c>
      <c r="B23" t="s">
        <v>23</v>
      </c>
      <c r="C23" s="12">
        <v>300000000</v>
      </c>
      <c r="D23" s="5" t="s">
        <v>24</v>
      </c>
    </row>
    <row r="25" spans="1:4" ht="12.75">
      <c r="A25" s="6" t="s">
        <v>25</v>
      </c>
      <c r="B25" s="6"/>
      <c r="C25" s="6"/>
      <c r="D25" s="6"/>
    </row>
    <row r="26" spans="1:4" ht="12.75">
      <c r="A26" s="10" t="s">
        <v>26</v>
      </c>
      <c r="B26" s="10" t="s">
        <v>27</v>
      </c>
      <c r="C26" s="14">
        <f>(C23/(2*C22))*SQRT(2/(C18+1))</f>
        <v>0.0364148900261737</v>
      </c>
      <c r="D26" s="5" t="s">
        <v>17</v>
      </c>
    </row>
    <row r="27" spans="1:4" ht="12.75">
      <c r="A27" s="10"/>
      <c r="B27" s="10"/>
      <c r="C27" s="15">
        <f>C26*1000</f>
        <v>36.4148900261737</v>
      </c>
      <c r="D27" s="5" t="s">
        <v>16</v>
      </c>
    </row>
    <row r="28" spans="1:4" ht="12.75">
      <c r="A28" t="s">
        <v>28</v>
      </c>
      <c r="B28" s="7" t="s">
        <v>29</v>
      </c>
      <c r="C28" s="16">
        <f>((C18+1)/2)+((C18-1)/2)*(1+12*(C20/C26))^(-0.5)</f>
        <v>4.34697893236377</v>
      </c>
      <c r="D28" s="5" t="s">
        <v>13</v>
      </c>
    </row>
    <row r="29" spans="1:4" ht="12.75">
      <c r="A29" t="s">
        <v>30</v>
      </c>
      <c r="B29" t="s">
        <v>31</v>
      </c>
      <c r="C29" s="17">
        <f>C23/(2*C22*SQRT(C28))</f>
        <v>0.0294854435338015</v>
      </c>
      <c r="D29" s="5" t="s">
        <v>17</v>
      </c>
    </row>
    <row r="30" spans="1:4" ht="12.75">
      <c r="A30" t="s">
        <v>32</v>
      </c>
      <c r="B30" s="7" t="s">
        <v>33</v>
      </c>
      <c r="C30" s="17">
        <f>0.412*C20*(((C28+0.3)*(C26/C20+0.264))/((C28-0.258)*(C26/C20+0.8)))</f>
        <v>0.000732113174395894</v>
      </c>
      <c r="D30" s="5" t="s">
        <v>17</v>
      </c>
    </row>
    <row r="31" spans="1:4" ht="12.75">
      <c r="A31" s="10" t="s">
        <v>34</v>
      </c>
      <c r="B31" s="10" t="s">
        <v>35</v>
      </c>
      <c r="C31" s="14">
        <f>C29-2*C30</f>
        <v>0.0280212171850097</v>
      </c>
      <c r="D31" s="5" t="s">
        <v>17</v>
      </c>
    </row>
    <row r="32" spans="1:4" ht="12.75">
      <c r="A32" s="10"/>
      <c r="B32" s="10"/>
      <c r="C32" s="15">
        <f>C31*1000</f>
        <v>28.0212171850097</v>
      </c>
      <c r="D32" s="5" t="s">
        <v>16</v>
      </c>
    </row>
  </sheetData>
  <sheetProtection selectLockedCells="1" selectUnlockedCells="1"/>
  <mergeCells count="12">
    <mergeCell ref="D4:E4"/>
    <mergeCell ref="D5:E5"/>
    <mergeCell ref="A17:D17"/>
    <mergeCell ref="A19:A20"/>
    <mergeCell ref="B19:B20"/>
    <mergeCell ref="A21:A22"/>
    <mergeCell ref="B21:B22"/>
    <mergeCell ref="A25:D25"/>
    <mergeCell ref="A26:A27"/>
    <mergeCell ref="B26:B27"/>
    <mergeCell ref="A31:A32"/>
    <mergeCell ref="B31:B32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C26" sqref="C26"/>
    </sheetView>
  </sheetViews>
  <sheetFormatPr defaultColWidth="10.28125" defaultRowHeight="12.75"/>
  <cols>
    <col min="1" max="2" width="24.28125" style="0" customWidth="1"/>
    <col min="3" max="16384" width="11.57421875" style="0" customWidth="1"/>
  </cols>
  <sheetData>
    <row r="1" ht="18.75">
      <c r="A1" s="1" t="s">
        <v>0</v>
      </c>
    </row>
    <row r="2" ht="14.25">
      <c r="A2" s="2" t="s">
        <v>1</v>
      </c>
    </row>
    <row r="4" spans="4:5" ht="12.75">
      <c r="D4" s="3" t="s">
        <v>2</v>
      </c>
      <c r="E4" s="3"/>
    </row>
    <row r="5" spans="4:5" ht="12.75">
      <c r="D5" s="4" t="s">
        <v>3</v>
      </c>
      <c r="E5" s="4"/>
    </row>
    <row r="7" ht="12.75">
      <c r="D7" t="s">
        <v>4</v>
      </c>
    </row>
    <row r="8" ht="12.75">
      <c r="D8" t="s">
        <v>5</v>
      </c>
    </row>
    <row r="16" spans="1:4" ht="12.75">
      <c r="A16" t="s">
        <v>6</v>
      </c>
      <c r="B16" t="s">
        <v>7</v>
      </c>
      <c r="C16" s="5" t="s">
        <v>8</v>
      </c>
      <c r="D16" s="5" t="s">
        <v>9</v>
      </c>
    </row>
    <row r="17" spans="1:4" ht="12.75">
      <c r="A17" s="6" t="s">
        <v>10</v>
      </c>
      <c r="B17" s="6"/>
      <c r="C17" s="6"/>
      <c r="D17" s="6"/>
    </row>
    <row r="18" spans="1:4" ht="12.75">
      <c r="A18" t="s">
        <v>11</v>
      </c>
      <c r="B18" s="7" t="s">
        <v>12</v>
      </c>
      <c r="C18" s="8">
        <v>4.7</v>
      </c>
      <c r="D18" s="9" t="s">
        <v>13</v>
      </c>
    </row>
    <row r="19" spans="1:4" ht="12.75">
      <c r="A19" s="10" t="s">
        <v>14</v>
      </c>
      <c r="B19" s="11" t="s">
        <v>15</v>
      </c>
      <c r="C19" s="18">
        <v>1</v>
      </c>
      <c r="D19" s="9" t="s">
        <v>16</v>
      </c>
    </row>
    <row r="20" spans="1:4" ht="12.75">
      <c r="A20" s="10"/>
      <c r="B20" s="10"/>
      <c r="C20" s="12">
        <f>C19/1000</f>
        <v>0.001</v>
      </c>
      <c r="D20" s="5" t="s">
        <v>17</v>
      </c>
    </row>
    <row r="21" spans="1:4" ht="12.75">
      <c r="A21" s="10" t="s">
        <v>18</v>
      </c>
      <c r="B21" s="10" t="s">
        <v>19</v>
      </c>
      <c r="C21" s="13">
        <v>2.44</v>
      </c>
      <c r="D21" s="5" t="s">
        <v>20</v>
      </c>
    </row>
    <row r="22" spans="1:4" ht="12.75">
      <c r="A22" s="10"/>
      <c r="B22" s="10"/>
      <c r="C22" s="12">
        <f>C21*1000000000</f>
        <v>2440000000</v>
      </c>
      <c r="D22" s="5" t="s">
        <v>21</v>
      </c>
    </row>
    <row r="23" spans="1:4" ht="12.75">
      <c r="A23" t="s">
        <v>22</v>
      </c>
      <c r="B23" t="s">
        <v>23</v>
      </c>
      <c r="C23" s="12">
        <v>300000000</v>
      </c>
      <c r="D23" s="5" t="s">
        <v>24</v>
      </c>
    </row>
    <row r="25" spans="1:4" ht="12.75">
      <c r="A25" s="6" t="s">
        <v>25</v>
      </c>
      <c r="B25" s="6"/>
      <c r="C25" s="6"/>
      <c r="D25" s="6"/>
    </row>
    <row r="26" spans="1:4" ht="12.75">
      <c r="A26" s="10" t="s">
        <v>26</v>
      </c>
      <c r="B26" s="10" t="s">
        <v>27</v>
      </c>
      <c r="C26" s="14">
        <f>(C23/(2*C22))*SQRT(2/(C18+1))</f>
        <v>0.0364148900261737</v>
      </c>
      <c r="D26" s="5" t="s">
        <v>17</v>
      </c>
    </row>
    <row r="27" spans="1:4" ht="12.75">
      <c r="A27" s="10"/>
      <c r="B27" s="10"/>
      <c r="C27" s="15">
        <f>C26*1000</f>
        <v>36.4148900261737</v>
      </c>
      <c r="D27" s="5" t="s">
        <v>16</v>
      </c>
    </row>
    <row r="28" spans="1:4" ht="12.75">
      <c r="A28" t="s">
        <v>28</v>
      </c>
      <c r="B28" s="7" t="s">
        <v>29</v>
      </c>
      <c r="C28" s="16">
        <f>((C18+1)/2)+((C18-1)/2)*(1+12*(C20/C26))^(-0.5)</f>
        <v>4.4544336241044</v>
      </c>
      <c r="D28" s="5" t="s">
        <v>13</v>
      </c>
    </row>
    <row r="29" spans="1:4" ht="12.75">
      <c r="A29" t="s">
        <v>30</v>
      </c>
      <c r="B29" t="s">
        <v>31</v>
      </c>
      <c r="C29" s="17">
        <f>C23/(2*C22*SQRT(C28))</f>
        <v>0.0291276325181075</v>
      </c>
      <c r="D29" s="5" t="s">
        <v>17</v>
      </c>
    </row>
    <row r="30" spans="1:4" ht="12.75">
      <c r="A30" t="s">
        <v>32</v>
      </c>
      <c r="B30" s="7" t="s">
        <v>33</v>
      </c>
      <c r="C30" s="17">
        <f>0.412*C20*(((C28+0.3)*(C26/C20+0.264))/((C28-0.258)*(C26/C20+0.8)))</f>
        <v>0.00046006065264159006</v>
      </c>
      <c r="D30" s="5" t="s">
        <v>17</v>
      </c>
    </row>
    <row r="31" spans="1:4" ht="12.75">
      <c r="A31" s="10" t="s">
        <v>34</v>
      </c>
      <c r="B31" s="10" t="s">
        <v>35</v>
      </c>
      <c r="C31" s="14">
        <f>C29-2*C30</f>
        <v>0.0282075112128243</v>
      </c>
      <c r="D31" s="5" t="s">
        <v>17</v>
      </c>
    </row>
    <row r="32" spans="1:4" ht="12.75">
      <c r="A32" s="10"/>
      <c r="B32" s="10"/>
      <c r="C32" s="15">
        <f>C31*1000</f>
        <v>28.2075112128243</v>
      </c>
      <c r="D32" s="5" t="s">
        <v>16</v>
      </c>
    </row>
  </sheetData>
  <sheetProtection selectLockedCells="1" selectUnlockedCells="1"/>
  <mergeCells count="12">
    <mergeCell ref="D4:E4"/>
    <mergeCell ref="D5:E5"/>
    <mergeCell ref="A17:D17"/>
    <mergeCell ref="A19:A20"/>
    <mergeCell ref="B19:B20"/>
    <mergeCell ref="A21:A22"/>
    <mergeCell ref="B21:B22"/>
    <mergeCell ref="A25:D25"/>
    <mergeCell ref="A26:A27"/>
    <mergeCell ref="B26:B27"/>
    <mergeCell ref="A31:A32"/>
    <mergeCell ref="B31:B32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K8" sqref="K8"/>
    </sheetView>
  </sheetViews>
  <sheetFormatPr defaultColWidth="10.28125" defaultRowHeight="12.75"/>
  <cols>
    <col min="1" max="1" width="24.28125" style="0" customWidth="1"/>
    <col min="2" max="2" width="15.7109375" style="0" customWidth="1"/>
    <col min="3" max="16384" width="11.57421875" style="0" customWidth="1"/>
  </cols>
  <sheetData>
    <row r="1" ht="18.75">
      <c r="A1" s="1" t="s">
        <v>0</v>
      </c>
    </row>
    <row r="2" ht="14.25">
      <c r="A2" s="2" t="s">
        <v>1</v>
      </c>
    </row>
    <row r="4" spans="4:5" ht="12.75">
      <c r="D4" s="3" t="s">
        <v>2</v>
      </c>
      <c r="E4" s="3"/>
    </row>
    <row r="5" spans="4:5" ht="12.75">
      <c r="D5" s="4" t="s">
        <v>3</v>
      </c>
      <c r="E5" s="4"/>
    </row>
    <row r="7" ht="12.75">
      <c r="D7" t="s">
        <v>4</v>
      </c>
    </row>
    <row r="8" ht="12.75">
      <c r="D8" t="s">
        <v>5</v>
      </c>
    </row>
    <row r="15" spans="4:9" ht="12.75">
      <c r="D15" s="5" t="s">
        <v>36</v>
      </c>
      <c r="E15" s="5" t="s">
        <v>37</v>
      </c>
      <c r="F15" s="5" t="s">
        <v>38</v>
      </c>
      <c r="G15" s="5" t="s">
        <v>39</v>
      </c>
      <c r="H15" s="5" t="s">
        <v>40</v>
      </c>
      <c r="I15" s="5" t="s">
        <v>41</v>
      </c>
    </row>
    <row r="16" spans="1:9" ht="12.75">
      <c r="A16" t="s">
        <v>6</v>
      </c>
      <c r="B16" t="s">
        <v>7</v>
      </c>
      <c r="C16" s="5" t="s">
        <v>9</v>
      </c>
      <c r="D16" s="9" t="s">
        <v>8</v>
      </c>
      <c r="E16" s="9"/>
      <c r="F16" s="9"/>
      <c r="G16" s="9"/>
      <c r="H16" s="9"/>
      <c r="I16" s="9"/>
    </row>
    <row r="17" spans="1:9" ht="12.75">
      <c r="A17" s="6" t="s">
        <v>10</v>
      </c>
      <c r="B17" s="6"/>
      <c r="C17" s="6"/>
      <c r="D17" s="6"/>
      <c r="E17" s="6"/>
      <c r="F17" s="6"/>
      <c r="G17" s="6"/>
      <c r="H17" s="6"/>
      <c r="I17" s="6"/>
    </row>
    <row r="18" spans="1:9" ht="12.75">
      <c r="A18" t="s">
        <v>11</v>
      </c>
      <c r="B18" s="7" t="s">
        <v>12</v>
      </c>
      <c r="C18" s="9" t="s">
        <v>13</v>
      </c>
      <c r="D18" s="8">
        <v>4.7</v>
      </c>
      <c r="E18" s="8">
        <v>4.7</v>
      </c>
      <c r="F18" s="8">
        <v>4.7</v>
      </c>
      <c r="G18" s="8">
        <v>4.7</v>
      </c>
      <c r="H18" s="8">
        <v>4.7</v>
      </c>
      <c r="I18" s="8">
        <v>4.7</v>
      </c>
    </row>
    <row r="19" spans="1:9" ht="12.75">
      <c r="A19" s="10" t="s">
        <v>14</v>
      </c>
      <c r="B19" s="11" t="s">
        <v>15</v>
      </c>
      <c r="C19" s="9" t="s">
        <v>16</v>
      </c>
      <c r="D19" s="18">
        <v>1.6</v>
      </c>
      <c r="E19" s="18">
        <v>1.6</v>
      </c>
      <c r="F19" s="18">
        <v>1.6</v>
      </c>
      <c r="G19" s="18">
        <v>1.6</v>
      </c>
      <c r="H19" s="18">
        <v>1.6</v>
      </c>
      <c r="I19" s="18">
        <v>1.6</v>
      </c>
    </row>
    <row r="20" spans="1:9" ht="12.75">
      <c r="A20" s="10"/>
      <c r="B20" s="10"/>
      <c r="C20" s="5" t="s">
        <v>17</v>
      </c>
      <c r="D20" s="12">
        <f>D19/1000</f>
        <v>0.0016</v>
      </c>
      <c r="E20" s="12">
        <f>E19/1000</f>
        <v>0.0016</v>
      </c>
      <c r="F20" s="12">
        <f>F19/1000</f>
        <v>0.0016</v>
      </c>
      <c r="G20" s="12">
        <f>G19/1000</f>
        <v>0.0016</v>
      </c>
      <c r="H20" s="12">
        <f>H19/1000</f>
        <v>0.0016</v>
      </c>
      <c r="I20" s="12">
        <f>I19/1000</f>
        <v>0.0016</v>
      </c>
    </row>
    <row r="21" spans="1:9" ht="12.75">
      <c r="A21" s="10" t="s">
        <v>18</v>
      </c>
      <c r="B21" s="10" t="s">
        <v>19</v>
      </c>
      <c r="C21" s="5" t="s">
        <v>20</v>
      </c>
      <c r="D21" s="13">
        <v>2.4</v>
      </c>
      <c r="E21" s="13">
        <v>2.44</v>
      </c>
      <c r="F21" s="13">
        <v>2.48</v>
      </c>
      <c r="G21" s="13">
        <v>2.44</v>
      </c>
      <c r="H21" s="13">
        <v>2.44</v>
      </c>
      <c r="I21" s="13">
        <v>2.44</v>
      </c>
    </row>
    <row r="22" spans="1:9" ht="12.75">
      <c r="A22" s="10"/>
      <c r="B22" s="10"/>
      <c r="C22" s="5" t="s">
        <v>21</v>
      </c>
      <c r="D22" s="12">
        <f>D21*1000000000</f>
        <v>2400000000</v>
      </c>
      <c r="E22" s="12">
        <f>E21*1000000000</f>
        <v>2440000000</v>
      </c>
      <c r="F22" s="12">
        <f>F21*1000000000</f>
        <v>2480000000</v>
      </c>
      <c r="G22" s="12">
        <f>G21*1000000000</f>
        <v>2440000000</v>
      </c>
      <c r="H22" s="12">
        <f>H21*1000000000</f>
        <v>2440000000</v>
      </c>
      <c r="I22" s="12">
        <f>I21*1000000000</f>
        <v>2440000000</v>
      </c>
    </row>
    <row r="23" spans="1:9" ht="12.75">
      <c r="A23" t="s">
        <v>22</v>
      </c>
      <c r="B23" t="s">
        <v>23</v>
      </c>
      <c r="C23" s="5" t="s">
        <v>24</v>
      </c>
      <c r="D23" s="12">
        <v>300000000</v>
      </c>
      <c r="E23" s="12">
        <v>300000000</v>
      </c>
      <c r="F23" s="12">
        <v>300000000</v>
      </c>
      <c r="G23" s="12">
        <v>300000000</v>
      </c>
      <c r="H23" s="12">
        <v>300000000</v>
      </c>
      <c r="I23" s="12">
        <v>300000000</v>
      </c>
    </row>
    <row r="25" spans="1:9" ht="12.75">
      <c r="A25" s="6" t="s">
        <v>25</v>
      </c>
      <c r="B25" s="6"/>
      <c r="C25" s="6"/>
      <c r="D25" s="6"/>
      <c r="E25" s="6"/>
      <c r="F25" s="6"/>
      <c r="G25" s="6"/>
      <c r="H25" s="6"/>
      <c r="I25" s="6"/>
    </row>
    <row r="26" spans="1:9" ht="12.75">
      <c r="A26" s="10" t="s">
        <v>26</v>
      </c>
      <c r="B26" s="10" t="s">
        <v>27</v>
      </c>
      <c r="C26" s="5" t="s">
        <v>17</v>
      </c>
      <c r="D26" s="14">
        <f>(D23/(2*D22))*SQRT(2/(D18+1))</f>
        <v>0.0370218048599433</v>
      </c>
      <c r="E26" s="14">
        <f>(E23/(2*E22))*SQRT(2/(E18+1))</f>
        <v>0.0364148900261737</v>
      </c>
      <c r="F26" s="14">
        <f>(F23/(2*F22))*SQRT(2/(F18+1))</f>
        <v>0.0358275530902677</v>
      </c>
      <c r="G26" s="14">
        <f>(G23/(2*G22))*SQRT(2/(G18+1))</f>
        <v>0.0364148900261737</v>
      </c>
      <c r="H26" s="14">
        <f>(H23/(2*H22))*SQRT(2/(H18+1))</f>
        <v>0.0364148900261737</v>
      </c>
      <c r="I26" s="14">
        <f>(I23/(2*I22))*SQRT(2/(I18+1))</f>
        <v>0.0364148900261737</v>
      </c>
    </row>
    <row r="27" spans="1:9" ht="12.75">
      <c r="A27" s="10"/>
      <c r="B27" s="10"/>
      <c r="C27" s="5" t="s">
        <v>16</v>
      </c>
      <c r="D27" s="15">
        <f>D26*1000</f>
        <v>37.0218048599433</v>
      </c>
      <c r="E27" s="15">
        <f>E26*1000</f>
        <v>36.4148900261737</v>
      </c>
      <c r="F27" s="15">
        <f>F26*1000</f>
        <v>35.8275530902677</v>
      </c>
      <c r="G27" s="15">
        <f>G26*1000</f>
        <v>36.4148900261737</v>
      </c>
      <c r="H27" s="15">
        <f>H26*1000</f>
        <v>36.4148900261737</v>
      </c>
      <c r="I27" s="15">
        <f>I26*1000</f>
        <v>36.4148900261737</v>
      </c>
    </row>
    <row r="28" spans="1:9" ht="12.75">
      <c r="A28" t="s">
        <v>28</v>
      </c>
      <c r="B28" s="7" t="s">
        <v>29</v>
      </c>
      <c r="C28" s="5" t="s">
        <v>13</v>
      </c>
      <c r="D28" s="16">
        <f>((D18+1)/2)+((D18-1)/2)*(1+12*(D20/D26))^(-0.5)</f>
        <v>4.35123309637632</v>
      </c>
      <c r="E28" s="16">
        <f>((E18+1)/2)+((E18-1)/2)*(1+12*(E20/E26))^(-0.5)</f>
        <v>4.34697893236377</v>
      </c>
      <c r="F28" s="16">
        <f>((F18+1)/2)+((F18-1)/2)*(1+12*(F20/F26))^(-0.5)</f>
        <v>4.34276073067252</v>
      </c>
      <c r="G28" s="16">
        <f>((G18+1)/2)+((G18-1)/2)*(1+12*(G20/G26))^(-0.5)</f>
        <v>4.34697893236377</v>
      </c>
      <c r="H28" s="16">
        <f>((H18+1)/2)+((H18-1)/2)*(1+12*(H20/H26))^(-0.5)</f>
        <v>4.34697893236377</v>
      </c>
      <c r="I28" s="16">
        <f>((I18+1)/2)+((I18-1)/2)*(1+12*(I20/I26))^(-0.5)</f>
        <v>4.34697893236377</v>
      </c>
    </row>
    <row r="29" spans="1:9" ht="12.75">
      <c r="A29" t="s">
        <v>30</v>
      </c>
      <c r="B29" t="s">
        <v>31</v>
      </c>
      <c r="C29" s="5" t="s">
        <v>17</v>
      </c>
      <c r="D29" s="17">
        <f>D23/(2*D22*SQRT(D28))</f>
        <v>0.0299622099434591</v>
      </c>
      <c r="E29" s="17">
        <f>E23/(2*E22*SQRT(E28))</f>
        <v>0.0294854435338015</v>
      </c>
      <c r="F29" s="17">
        <f>F23/(2*F22*SQRT(F28))</f>
        <v>0.0290239573497993</v>
      </c>
      <c r="G29" s="17">
        <f>G23/(2*G22*SQRT(G28))</f>
        <v>0.0294854435338015</v>
      </c>
      <c r="H29" s="17">
        <f>H23/(2*H22*SQRT(H28))</f>
        <v>0.0294854435338015</v>
      </c>
      <c r="I29" s="17">
        <f>I23/(2*I22*SQRT(I28))</f>
        <v>0.0294854435338015</v>
      </c>
    </row>
    <row r="30" spans="1:9" ht="12.75">
      <c r="A30" t="s">
        <v>32</v>
      </c>
      <c r="B30" s="7" t="s">
        <v>33</v>
      </c>
      <c r="C30" s="5" t="s">
        <v>17</v>
      </c>
      <c r="D30" s="17">
        <f>0.412*D20*(((D28+0.3)*(D26/D20+0.264))/((D28-0.258)*(D26/D20+0.8)))</f>
        <v>0.00073229184832637</v>
      </c>
      <c r="E30" s="17">
        <f>0.412*E20*(((E28+0.3)*(E26/E20+0.264))/((E28-0.258)*(E26/E20+0.8)))</f>
        <v>0.000732113174395894</v>
      </c>
      <c r="F30" s="17">
        <f>0.412*F20*(((F28+0.3)*(F26/F20+0.264))/((F28-0.258)*(F26/F20+0.8)))</f>
        <v>0.00073193414936603</v>
      </c>
      <c r="G30" s="17">
        <f>0.412*G20*(((G28+0.3)*(G26/G20+0.264))/((G28-0.258)*(G26/G20+0.8)))</f>
        <v>0.000732113174395894</v>
      </c>
      <c r="H30" s="17">
        <f>0.412*H20*(((H28+0.3)*(H26/H20+0.264))/((H28-0.258)*(H26/H20+0.8)))</f>
        <v>0.000732113174395894</v>
      </c>
      <c r="I30" s="17">
        <f>0.412*I20*(((I28+0.3)*(I26/I20+0.264))/((I28-0.258)*(I26/I20+0.8)))</f>
        <v>0.000732113174395894</v>
      </c>
    </row>
    <row r="31" spans="1:9" ht="12.75">
      <c r="A31" s="10" t="s">
        <v>34</v>
      </c>
      <c r="B31" s="10" t="s">
        <v>35</v>
      </c>
      <c r="C31" s="5" t="s">
        <v>17</v>
      </c>
      <c r="D31" s="14">
        <f>D29-2*D30</f>
        <v>0.0284976262468063</v>
      </c>
      <c r="E31" s="14">
        <f>E29-2*E30</f>
        <v>0.0280212171850097</v>
      </c>
      <c r="F31" s="14">
        <f>F29-2*F30</f>
        <v>0.0275600890510673</v>
      </c>
      <c r="G31" s="14">
        <f>G29-2*G30</f>
        <v>0.0280212171850097</v>
      </c>
      <c r="H31" s="14">
        <f>H29-2*H30</f>
        <v>0.0280212171850097</v>
      </c>
      <c r="I31" s="14">
        <f>I29-2*I30</f>
        <v>0.0280212171850097</v>
      </c>
    </row>
    <row r="32" spans="1:9" ht="12.75">
      <c r="A32" s="10"/>
      <c r="B32" s="10"/>
      <c r="C32" s="5" t="s">
        <v>16</v>
      </c>
      <c r="D32" s="15">
        <f>D31*1000</f>
        <v>28.4976262468063</v>
      </c>
      <c r="E32" s="15">
        <f>E31*1000</f>
        <v>28.0212171850097</v>
      </c>
      <c r="F32" s="15">
        <f>F31*1000</f>
        <v>27.5600890510673</v>
      </c>
      <c r="G32" s="15">
        <f>G31*1000</f>
        <v>28.0212171850097</v>
      </c>
      <c r="H32" s="15">
        <f>H31*1000</f>
        <v>28.0212171850097</v>
      </c>
      <c r="I32" s="15">
        <f>I31*1000</f>
        <v>28.0212171850097</v>
      </c>
    </row>
  </sheetData>
  <sheetProtection selectLockedCells="1" selectUnlockedCells="1"/>
  <mergeCells count="13">
    <mergeCell ref="D4:E4"/>
    <mergeCell ref="D5:E5"/>
    <mergeCell ref="D16:I16"/>
    <mergeCell ref="A17:I17"/>
    <mergeCell ref="A19:A20"/>
    <mergeCell ref="B19:B20"/>
    <mergeCell ref="A21:A22"/>
    <mergeCell ref="B21:B22"/>
    <mergeCell ref="A25:I25"/>
    <mergeCell ref="A26:A27"/>
    <mergeCell ref="B26:B27"/>
    <mergeCell ref="A31:A32"/>
    <mergeCell ref="B31:B32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E22" sqref="E22"/>
    </sheetView>
  </sheetViews>
  <sheetFormatPr defaultColWidth="10.28125" defaultRowHeight="12.75"/>
  <cols>
    <col min="1" max="2" width="24.28125" style="0" customWidth="1"/>
    <col min="3" max="16384" width="11.57421875" style="0" customWidth="1"/>
  </cols>
  <sheetData>
    <row r="1" ht="18.75">
      <c r="A1" s="1" t="s">
        <v>42</v>
      </c>
    </row>
    <row r="2" spans="4:5" ht="12.75">
      <c r="D2" s="3" t="s">
        <v>2</v>
      </c>
      <c r="E2" s="3"/>
    </row>
    <row r="3" spans="4:5" ht="12.75">
      <c r="D3" s="4" t="s">
        <v>3</v>
      </c>
      <c r="E3" s="4"/>
    </row>
    <row r="8" ht="12.75">
      <c r="D8" t="s">
        <v>43</v>
      </c>
    </row>
    <row r="9" ht="14.25">
      <c r="D9" t="s">
        <v>44</v>
      </c>
    </row>
    <row r="10" ht="12.75">
      <c r="D10" t="s">
        <v>45</v>
      </c>
    </row>
    <row r="15" spans="1:4" ht="12.75">
      <c r="A15" t="s">
        <v>6</v>
      </c>
      <c r="B15" t="s">
        <v>7</v>
      </c>
      <c r="C15" t="s">
        <v>8</v>
      </c>
      <c r="D15" t="s">
        <v>9</v>
      </c>
    </row>
    <row r="16" spans="1:4" ht="12.75">
      <c r="A16" s="6" t="s">
        <v>10</v>
      </c>
      <c r="B16" s="6"/>
      <c r="C16" s="6"/>
      <c r="D16" s="6"/>
    </row>
    <row r="17" spans="1:4" ht="12.75">
      <c r="A17" t="s">
        <v>11</v>
      </c>
      <c r="B17" s="7" t="s">
        <v>12</v>
      </c>
      <c r="C17" s="8">
        <v>2.2</v>
      </c>
      <c r="D17" s="9" t="s">
        <v>13</v>
      </c>
    </row>
    <row r="18" spans="1:4" ht="12.75">
      <c r="A18" s="10" t="s">
        <v>14</v>
      </c>
      <c r="B18" s="11" t="s">
        <v>15</v>
      </c>
      <c r="C18" s="8">
        <v>1.588</v>
      </c>
      <c r="D18" s="9" t="s">
        <v>16</v>
      </c>
    </row>
    <row r="19" spans="1:4" ht="12.75">
      <c r="A19" s="10"/>
      <c r="B19" s="10"/>
      <c r="C19" s="12">
        <f>C18/1000</f>
        <v>0.001588</v>
      </c>
      <c r="D19" s="5" t="s">
        <v>17</v>
      </c>
    </row>
    <row r="20" spans="1:4" ht="12.75">
      <c r="A20" s="10" t="s">
        <v>18</v>
      </c>
      <c r="B20" s="10" t="s">
        <v>19</v>
      </c>
      <c r="C20" s="13">
        <v>10</v>
      </c>
      <c r="D20" s="5" t="s">
        <v>20</v>
      </c>
    </row>
    <row r="21" spans="1:4" ht="12.75">
      <c r="A21" s="10"/>
      <c r="B21" s="10"/>
      <c r="C21" s="12">
        <f>C20*1000000000</f>
        <v>10000000000</v>
      </c>
      <c r="D21" s="5" t="s">
        <v>21</v>
      </c>
    </row>
    <row r="22" spans="1:4" ht="12.75">
      <c r="A22" t="s">
        <v>22</v>
      </c>
      <c r="B22" t="s">
        <v>23</v>
      </c>
      <c r="C22" s="12">
        <v>300000000</v>
      </c>
      <c r="D22" s="5" t="s">
        <v>24</v>
      </c>
    </row>
    <row r="24" spans="1:4" ht="12.75">
      <c r="A24" s="6" t="s">
        <v>25</v>
      </c>
      <c r="B24" s="6"/>
      <c r="C24" s="6"/>
      <c r="D24" s="6"/>
    </row>
    <row r="25" spans="1:4" ht="12.75">
      <c r="A25" s="10" t="s">
        <v>26</v>
      </c>
      <c r="B25" s="10" t="s">
        <v>27</v>
      </c>
      <c r="C25" s="19">
        <f>(C22/(2*C21))*SQRT(2/(C17+1))</f>
        <v>0.0118585412256314</v>
      </c>
      <c r="D25" s="5" t="s">
        <v>17</v>
      </c>
    </row>
    <row r="26" spans="1:4" ht="12.75">
      <c r="A26" s="10"/>
      <c r="B26" s="10"/>
      <c r="C26" s="20">
        <f>C25*1000</f>
        <v>11.8585412256314</v>
      </c>
      <c r="D26" s="5" t="s">
        <v>16</v>
      </c>
    </row>
    <row r="27" spans="1:4" ht="12.75">
      <c r="A27" t="s">
        <v>28</v>
      </c>
      <c r="B27" s="7" t="s">
        <v>29</v>
      </c>
      <c r="C27" s="21">
        <f>((C17+1)/2)+((C17-1)/2)*(1+12*(C19/C25))^(-0.5)</f>
        <v>1.97160836480921</v>
      </c>
      <c r="D27" s="5" t="s">
        <v>13</v>
      </c>
    </row>
    <row r="28" spans="1:4" ht="12.75">
      <c r="A28" t="s">
        <v>30</v>
      </c>
      <c r="B28" t="s">
        <v>31</v>
      </c>
      <c r="C28" s="22">
        <f>C22/(2*C21*SQRT(C27))</f>
        <v>0.0106826975567284</v>
      </c>
      <c r="D28" s="5" t="s">
        <v>17</v>
      </c>
    </row>
    <row r="29" spans="1:4" ht="12.75">
      <c r="A29" t="s">
        <v>32</v>
      </c>
      <c r="B29" s="7" t="s">
        <v>33</v>
      </c>
      <c r="C29" s="22">
        <f>0.412*C19*(((C27+0.3)*(C25/C19+0.264))/((C27-0.258)*(C25/C19+0.8)))</f>
        <v>0.0008110721764463051</v>
      </c>
      <c r="D29" s="5" t="s">
        <v>17</v>
      </c>
    </row>
    <row r="30" spans="1:4" ht="12.75">
      <c r="A30" s="10" t="s">
        <v>34</v>
      </c>
      <c r="B30" s="10" t="s">
        <v>35</v>
      </c>
      <c r="C30" s="19">
        <f>C28-2*C29</f>
        <v>0.009060553203835761</v>
      </c>
      <c r="D30" s="5" t="s">
        <v>17</v>
      </c>
    </row>
    <row r="31" spans="1:4" ht="12.75">
      <c r="A31" s="10"/>
      <c r="B31" s="10"/>
      <c r="C31" s="20">
        <f>C30*1000</f>
        <v>9.06055320383576</v>
      </c>
      <c r="D31" s="5" t="s">
        <v>16</v>
      </c>
    </row>
  </sheetData>
  <sheetProtection selectLockedCells="1" selectUnlockedCells="1"/>
  <mergeCells count="12">
    <mergeCell ref="D2:E2"/>
    <mergeCell ref="D3:E3"/>
    <mergeCell ref="A16:D16"/>
    <mergeCell ref="A18:A19"/>
    <mergeCell ref="B18:B19"/>
    <mergeCell ref="A20:A21"/>
    <mergeCell ref="B20:B21"/>
    <mergeCell ref="A24:D24"/>
    <mergeCell ref="A25:A26"/>
    <mergeCell ref="B25:B26"/>
    <mergeCell ref="A30:A31"/>
    <mergeCell ref="B30:B3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8:A28"/>
  <sheetViews>
    <sheetView workbookViewId="0" topLeftCell="A1">
      <selection activeCell="E30" sqref="E30"/>
    </sheetView>
  </sheetViews>
  <sheetFormatPr defaultColWidth="10.28125" defaultRowHeight="12.75"/>
  <cols>
    <col min="1" max="16384" width="11.57421875" style="0" customWidth="1"/>
  </cols>
  <sheetData>
    <row r="28" ht="12.75">
      <c r="A28" t="s">
        <v>46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2019-10-03T17:02:22Z</dcterms:created>
  <dcterms:modified xsi:type="dcterms:W3CDTF">2020-02-22T13:39:31Z</dcterms:modified>
  <cp:category/>
  <cp:version/>
  <cp:contentType/>
  <cp:contentStatus/>
  <cp:revision>3</cp:revision>
</cp:coreProperties>
</file>